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8195" windowHeight="12090" firstSheet="1" activeTab="1"/>
  </bookViews>
  <sheets>
    <sheet name="1007,5 т," sheetId="1" state="hidden" r:id="rId1"/>
    <sheet name="499,4т (КЕО)" sheetId="5" r:id="rId2"/>
    <sheet name="499,4т" sheetId="3" state="hidden" r:id="rId3"/>
    <sheet name="Лист1" sheetId="4" r:id="rId4"/>
  </sheets>
  <externalReferences>
    <externalReference r:id="rId5"/>
  </externalReferences>
  <definedNames>
    <definedName name="_xlnm.Print_Area" localSheetId="2">'499,4т'!$A$1:$M$18</definedName>
    <definedName name="_xlnm.Print_Area" localSheetId="1">'499,4т (КЕО)'!$A$1:$O$16</definedName>
  </definedNames>
  <calcPr calcId="145621"/>
</workbook>
</file>

<file path=xl/calcChain.xml><?xml version="1.0" encoding="utf-8"?>
<calcChain xmlns="http://schemas.openxmlformats.org/spreadsheetml/2006/main">
  <c r="J14" i="5" l="1"/>
  <c r="M13" i="5" l="1"/>
  <c r="L13" i="5"/>
  <c r="J9" i="5"/>
  <c r="M8" i="5"/>
  <c r="G14" i="5" l="1"/>
  <c r="G13" i="5"/>
  <c r="G11" i="5"/>
  <c r="G8" i="5"/>
  <c r="M11" i="5" l="1"/>
  <c r="L11" i="5" s="1"/>
  <c r="J8" i="5" l="1"/>
  <c r="K8" i="5" s="1"/>
  <c r="L14" i="5"/>
  <c r="M15" i="5"/>
  <c r="H15" i="5"/>
  <c r="K14" i="5"/>
  <c r="I14" i="5"/>
  <c r="N14" i="5" s="1"/>
  <c r="F14" i="5"/>
  <c r="J13" i="5"/>
  <c r="K13" i="5" s="1"/>
  <c r="I13" i="5"/>
  <c r="N13" i="5" s="1"/>
  <c r="F13" i="5"/>
  <c r="M12" i="5"/>
  <c r="K12" i="5"/>
  <c r="I11" i="5"/>
  <c r="F11" i="5"/>
  <c r="O9" i="5"/>
  <c r="H9" i="5"/>
  <c r="E9" i="5"/>
  <c r="D9" i="5"/>
  <c r="I8" i="5"/>
  <c r="F8" i="5"/>
  <c r="H10" i="5" l="1"/>
  <c r="M9" i="5"/>
  <c r="F9" i="5"/>
  <c r="G9" i="5"/>
  <c r="H16" i="5"/>
  <c r="I9" i="5"/>
  <c r="N9" i="5" s="1"/>
  <c r="I12" i="5"/>
  <c r="N12" i="5"/>
  <c r="I15" i="5"/>
  <c r="E15" i="5" s="1"/>
  <c r="F15" i="5" s="1"/>
  <c r="L15" i="5"/>
  <c r="I10" i="5"/>
  <c r="I16" i="5" s="1"/>
  <c r="E16" i="5" s="1"/>
  <c r="M10" i="5"/>
  <c r="J15" i="5"/>
  <c r="K15" i="5" s="1"/>
  <c r="N15" i="5"/>
  <c r="E10" i="5"/>
  <c r="K9" i="5"/>
  <c r="N11" i="5"/>
  <c r="N8" i="5"/>
  <c r="J11" i="5"/>
  <c r="K11" i="5" s="1"/>
  <c r="K16" i="3"/>
  <c r="H16" i="3"/>
  <c r="M9" i="3"/>
  <c r="G16" i="3"/>
  <c r="L9" i="3"/>
  <c r="K9" i="3"/>
  <c r="J9" i="3"/>
  <c r="I9" i="3"/>
  <c r="G10" i="3"/>
  <c r="H9" i="3"/>
  <c r="G9" i="3"/>
  <c r="F9" i="3"/>
  <c r="E9" i="3"/>
  <c r="D9" i="3"/>
  <c r="I13" i="3"/>
  <c r="L10" i="5" l="1"/>
  <c r="J10" i="5"/>
  <c r="K10" i="5" s="1"/>
  <c r="N10" i="5"/>
  <c r="M16" i="5"/>
  <c r="J16" i="5" s="1"/>
  <c r="K16" i="5" s="1"/>
  <c r="J12" i="3"/>
  <c r="J13" i="3"/>
  <c r="J14" i="3"/>
  <c r="J8" i="3"/>
  <c r="N16" i="5" l="1"/>
  <c r="L16" i="5"/>
  <c r="K8" i="3"/>
  <c r="K10" i="3" s="1"/>
  <c r="K12" i="3"/>
  <c r="K11" i="3"/>
  <c r="I11" i="3" s="1"/>
  <c r="J11" i="3" s="1"/>
  <c r="K14" i="3"/>
  <c r="K15" i="3" s="1"/>
  <c r="I10" i="3" l="1"/>
  <c r="I15" i="3"/>
  <c r="J15" i="3" s="1"/>
  <c r="G15" i="3"/>
  <c r="I16" i="3" l="1"/>
  <c r="H14" i="3"/>
  <c r="L14" i="3" s="1"/>
  <c r="F14" i="3"/>
  <c r="H13" i="3"/>
  <c r="L13" i="3" s="1"/>
  <c r="F13" i="3"/>
  <c r="F11" i="3"/>
  <c r="F8" i="3"/>
  <c r="H11" i="3" l="1"/>
  <c r="H15" i="3" l="1"/>
  <c r="L11" i="3"/>
  <c r="H8" i="3"/>
  <c r="H10" i="3" s="1"/>
  <c r="E10" i="3" l="1"/>
  <c r="J10" i="3" s="1"/>
  <c r="L10" i="3"/>
  <c r="L15" i="3"/>
  <c r="E15" i="3"/>
  <c r="F15" i="3" s="1"/>
  <c r="H12" i="3"/>
  <c r="L12" i="3" s="1"/>
  <c r="L8" i="3"/>
  <c r="I6" i="1"/>
  <c r="I5" i="1"/>
  <c r="D21" i="1"/>
  <c r="D20" i="1"/>
  <c r="D19" i="1"/>
  <c r="D17" i="1"/>
  <c r="D16" i="1"/>
  <c r="E16" i="3" l="1"/>
  <c r="J16" i="3" s="1"/>
  <c r="L16" i="3"/>
  <c r="I10" i="1"/>
  <c r="E10" i="1" l="1"/>
  <c r="F9" i="1" l="1"/>
  <c r="F8" i="1"/>
  <c r="F6" i="1"/>
  <c r="F5" i="1"/>
  <c r="J9" i="1"/>
  <c r="J8" i="1"/>
  <c r="J6" i="1"/>
  <c r="J5" i="1"/>
  <c r="H6" i="1"/>
  <c r="J10" i="1" l="1"/>
  <c r="J7" i="1"/>
  <c r="H8" i="1"/>
  <c r="H9" i="1"/>
  <c r="H5" i="1"/>
</calcChain>
</file>

<file path=xl/sharedStrings.xml><?xml version="1.0" encoding="utf-8"?>
<sst xmlns="http://schemas.openxmlformats.org/spreadsheetml/2006/main" count="142" uniqueCount="65">
  <si>
    <t>№ п/п</t>
  </si>
  <si>
    <t>Категория реализации сжиженного газа</t>
  </si>
  <si>
    <t>Единица измерения</t>
  </si>
  <si>
    <t>1.</t>
  </si>
  <si>
    <t>Реализация сжиженного газа в баллонах без доставки до потребителя</t>
  </si>
  <si>
    <t>руб./кг</t>
  </si>
  <si>
    <t>2.</t>
  </si>
  <si>
    <t>Реализация сжиженного газа в баллонах с места промежуточного хранения (склада)</t>
  </si>
  <si>
    <t>3.</t>
  </si>
  <si>
    <t>Реализация сжиженного газа из групповых газовых резервуарных установок</t>
  </si>
  <si>
    <r>
      <t xml:space="preserve">Предельные максимальные розничные цены на сжиженный газ, реализуемый </t>
    </r>
    <r>
      <rPr>
        <b/>
        <sz val="14"/>
        <color rgb="FF000000"/>
        <rFont val="Times New Roman"/>
        <family val="1"/>
        <charset val="204"/>
      </rPr>
      <t xml:space="preserve">ООО «ГЭС Поволжье» </t>
    </r>
    <r>
      <rPr>
        <b/>
        <sz val="14"/>
        <color theme="1"/>
        <rFont val="Times New Roman"/>
        <family val="1"/>
        <charset val="204"/>
      </rPr>
      <t xml:space="preserve">(ОГРН 1023000822118) </t>
    </r>
    <r>
      <rPr>
        <b/>
        <sz val="14"/>
        <color rgb="FF000000"/>
        <rFont val="Times New Roman"/>
        <family val="1"/>
        <charset val="204"/>
      </rPr>
      <t>на территории Астраханской области населению для бытовых нужд, кроме газа для заправки автотранспортных средств, не связанных с осуществлением предпринимательской (профессиональной) деятельности, действующие в 2019 году</t>
    </r>
  </si>
  <si>
    <t>Темп роста %</t>
  </si>
  <si>
    <t>4.</t>
  </si>
  <si>
    <t>Реализация сжиженного газа в баллонах с доставкой  до потребителя</t>
  </si>
  <si>
    <t>Прогноз предельных максимальных розничных цен (с НДС) на период с 01.07.2019)</t>
  </si>
  <si>
    <t>2.1.</t>
  </si>
  <si>
    <t xml:space="preserve">в т.ч. НВВ на доставку баллонного газа </t>
  </si>
  <si>
    <t>Объемы газа (т)</t>
  </si>
  <si>
    <t>НВВ (тыс.руб., без НДС)</t>
  </si>
  <si>
    <t>СПРАВОЧНО: показатели с 01.07.2019</t>
  </si>
  <si>
    <t>Предельные максимальные розничные цены (с НДС) (действуют с 01.01.2019</t>
  </si>
  <si>
    <t>5.</t>
  </si>
  <si>
    <t>ИТОГО</t>
  </si>
  <si>
    <t>Объем газа с доставкой в 2018 году (т):</t>
  </si>
  <si>
    <t>Всего реализ. Населению в 2018 г. (т)</t>
  </si>
  <si>
    <t>28.06.19.</t>
  </si>
  <si>
    <t>в т.ч. Емкостной газ (форма№ 1-газ)</t>
  </si>
  <si>
    <t>баллонный газ</t>
  </si>
  <si>
    <t>Доля балонного газа с доставкой в общем объеме балонного газа</t>
  </si>
  <si>
    <t>СТРУКТУРА ПОТРЕБЛ. 2019</t>
  </si>
  <si>
    <t xml:space="preserve">балонный газ (всего) </t>
  </si>
  <si>
    <t>в т.ч. Газ с доставкой</t>
  </si>
  <si>
    <t>газ без доставки</t>
  </si>
  <si>
    <t>газ со складов</t>
  </si>
  <si>
    <r>
      <t>Предельные максимальные розничные цены (с НДС)</t>
    </r>
    <r>
      <rPr>
        <b/>
        <sz val="14"/>
        <color theme="1"/>
        <rFont val="Times New Roman"/>
        <family val="1"/>
        <charset val="204"/>
      </rPr>
      <t xml:space="preserve"> действуют с 01.01.2019</t>
    </r>
  </si>
  <si>
    <r>
      <t xml:space="preserve">Прогноз предельных максимальных розничных цен (с НДС) </t>
    </r>
    <r>
      <rPr>
        <b/>
        <sz val="14"/>
        <color theme="1"/>
        <rFont val="Times New Roman"/>
        <family val="1"/>
        <charset val="204"/>
      </rPr>
      <t>на период с 01.07.2019</t>
    </r>
  </si>
  <si>
    <t>НВВ (тыс.руб., без НДС по тарифам с ростом 104%)</t>
  </si>
  <si>
    <t>НВВ по ЭОТ (тыс.руб., без НДС)</t>
  </si>
  <si>
    <r>
      <t xml:space="preserve">Предельные максимальные розничные цены на сжиженный газ, реализуемый </t>
    </r>
    <r>
      <rPr>
        <b/>
        <sz val="16"/>
        <color rgb="FF000000"/>
        <rFont val="Times New Roman"/>
        <family val="1"/>
        <charset val="204"/>
      </rPr>
      <t xml:space="preserve">ООО «ГЭС Поволжье» </t>
    </r>
    <r>
      <rPr>
        <b/>
        <sz val="16"/>
        <color theme="1"/>
        <rFont val="Times New Roman"/>
        <family val="1"/>
        <charset val="204"/>
      </rPr>
      <t xml:space="preserve">(ОГРН 1023000822118) </t>
    </r>
    <r>
      <rPr>
        <b/>
        <sz val="16"/>
        <color rgb="FF000000"/>
        <rFont val="Times New Roman"/>
        <family val="1"/>
        <charset val="204"/>
      </rPr>
      <t>на территории Астраханской области населению для бытовых нужд, кроме газа для заправки автотранспортных средств, не связанных с осуществлением предпринимательской (профессиональной) деятельности, действующие в 2019 году</t>
    </r>
  </si>
  <si>
    <r>
      <rPr>
        <b/>
        <sz val="14"/>
        <color theme="1"/>
        <rFont val="Times New Roman"/>
        <family val="1"/>
        <charset val="204"/>
      </rPr>
      <t>Экономически обоснованные тарифы</t>
    </r>
    <r>
      <rPr>
        <sz val="14"/>
        <color theme="1"/>
        <rFont val="Times New Roman"/>
        <family val="1"/>
        <charset val="204"/>
      </rPr>
      <t xml:space="preserve"> (с НДС, на период</t>
    </r>
    <r>
      <rPr>
        <b/>
        <sz val="14"/>
        <color theme="1"/>
        <rFont val="Times New Roman"/>
        <family val="1"/>
        <charset val="204"/>
      </rPr>
      <t xml:space="preserve"> с 01.07.2019 по 30.06.2020</t>
    </r>
    <r>
      <rPr>
        <sz val="14"/>
        <color theme="1"/>
        <rFont val="Times New Roman"/>
        <family val="1"/>
        <charset val="204"/>
      </rPr>
      <t>) по оценке РСТ</t>
    </r>
  </si>
  <si>
    <t>Темп роста % к ценам, действующим с 01.01.2019</t>
  </si>
  <si>
    <t>Приложение №1</t>
  </si>
  <si>
    <t>к протоколу</t>
  </si>
  <si>
    <t>Показатели на период с 01.07.2019 по 30.06.2020</t>
  </si>
  <si>
    <r>
      <rPr>
        <b/>
        <sz val="14"/>
        <color theme="1"/>
        <rFont val="Times New Roman"/>
        <family val="1"/>
        <charset val="204"/>
      </rPr>
      <t xml:space="preserve">Справочно: </t>
    </r>
    <r>
      <rPr>
        <sz val="14"/>
        <color theme="1"/>
        <rFont val="Times New Roman"/>
        <family val="1"/>
        <charset val="204"/>
      </rPr>
      <t>тарифы, заявленные организацией (с НДС)</t>
    </r>
  </si>
  <si>
    <t>Отклонения по НВВ ( гр.11-гр.8), тыс.руб.</t>
  </si>
  <si>
    <t>Реализация сжиженного газа в баллонах с доставкой  до потребителя, в.ч.</t>
  </si>
  <si>
    <t>4.1.</t>
  </si>
  <si>
    <t>6.</t>
  </si>
  <si>
    <t>ИТОГО НВВ с учетом доставки газа до потребителя</t>
  </si>
  <si>
    <t>7.</t>
  </si>
  <si>
    <t>ИТОГО НВВ без учета расходов на  доставку газа до потребителя</t>
  </si>
  <si>
    <t xml:space="preserve"> Реализация сжиженного газа в баллонах без доставки до потребителя</t>
  </si>
  <si>
    <t>СПРАВОЧНО:ИТОГО реализация сжиженного газа в баллонах без доставки до потребителя.</t>
  </si>
  <si>
    <t>Х</t>
  </si>
  <si>
    <t>СПРАВОЧНО:ИТОГО реализация сжиженного газа в баллонах без доставки до потребителя (п.1+п.2).</t>
  </si>
  <si>
    <t>ИТОГО НВВ без учета расходов на  доставку газа до потребителя (п.3+п.5)</t>
  </si>
  <si>
    <r>
      <rPr>
        <b/>
        <sz val="14"/>
        <color theme="3" tint="-0.249977111117893"/>
        <rFont val="Times New Roman"/>
        <family val="1"/>
        <charset val="204"/>
      </rPr>
      <t>Экономически обоснованные тарифы</t>
    </r>
    <r>
      <rPr>
        <sz val="14"/>
        <color theme="3" tint="-0.249977111117893"/>
        <rFont val="Times New Roman"/>
        <family val="1"/>
        <charset val="204"/>
      </rPr>
      <t xml:space="preserve"> (без НДС, на период</t>
    </r>
    <r>
      <rPr>
        <b/>
        <sz val="14"/>
        <color theme="3" tint="-0.249977111117893"/>
        <rFont val="Times New Roman"/>
        <family val="1"/>
        <charset val="204"/>
      </rPr>
      <t xml:space="preserve"> с 01.07.2019 по 30.06.2020</t>
    </r>
    <r>
      <rPr>
        <sz val="14"/>
        <color theme="3" tint="-0.249977111117893"/>
        <rFont val="Times New Roman"/>
        <family val="1"/>
        <charset val="204"/>
      </rPr>
      <t>) по оценке РСТ</t>
    </r>
  </si>
  <si>
    <r>
      <t xml:space="preserve">Справочно: </t>
    </r>
    <r>
      <rPr>
        <sz val="14"/>
        <color theme="1"/>
        <rFont val="Times New Roman"/>
        <family val="1"/>
        <charset val="204"/>
      </rPr>
      <t>предельные максимальные розничные цены</t>
    </r>
    <r>
      <rPr>
        <b/>
        <sz val="14"/>
        <color theme="1"/>
        <rFont val="Times New Roman"/>
        <family val="1"/>
        <charset val="204"/>
      </rPr>
      <t xml:space="preserve"> (БЕЗ  НДС) на период с 01.07.2019</t>
    </r>
  </si>
  <si>
    <t xml:space="preserve"> Реализация сжиженного газа в баллонах без доставки до потребителя всего</t>
  </si>
  <si>
    <t>ИТОГО НВВ с учетом доставки газа до потребителя (п.3+п.4)</t>
  </si>
  <si>
    <t xml:space="preserve">Приложение </t>
  </si>
  <si>
    <t>3.1.</t>
  </si>
  <si>
    <t>к протоколу  от 02.10.2019</t>
  </si>
  <si>
    <r>
      <rPr>
        <b/>
        <sz val="14"/>
        <color theme="1"/>
        <rFont val="Times New Roman"/>
        <family val="1"/>
        <charset val="204"/>
      </rPr>
      <t>П</t>
    </r>
    <r>
      <rPr>
        <sz val="14"/>
        <color theme="1"/>
        <rFont val="Times New Roman"/>
        <family val="1"/>
        <charset val="204"/>
      </rPr>
      <t xml:space="preserve">редельные максимальные розничные цены (с НДС) </t>
    </r>
    <r>
      <rPr>
        <b/>
        <sz val="14"/>
        <color theme="1"/>
        <rFont val="Times New Roman"/>
        <family val="1"/>
        <charset val="204"/>
      </rPr>
      <t>на период с 01.07.2019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</si>
</sst>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theme="3"/>
      <name val="Times New Roman"/>
      <family val="1"/>
      <charset val="204"/>
    </font>
    <font>
      <sz val="14"/>
      <color theme="3" tint="-0.249977111117893"/>
      <name val="Times New Roman"/>
      <family val="1"/>
      <charset val="204"/>
    </font>
    <font>
      <b/>
      <sz val="14"/>
      <color theme="3" tint="-0.249977111117893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5" fillId="0" borderId="1" xfId="0" applyFont="1" applyBorder="1"/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2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/>
    <xf numFmtId="0" fontId="0" fillId="0" borderId="1" xfId="0" applyBorder="1"/>
    <xf numFmtId="2" fontId="3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0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1" fillId="0" borderId="0" xfId="0" applyFont="1"/>
    <xf numFmtId="4" fontId="2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2" fontId="0" fillId="0" borderId="0" xfId="0" applyNumberFormat="1"/>
    <xf numFmtId="0" fontId="3" fillId="3" borderId="1" xfId="0" applyFont="1" applyFill="1" applyBorder="1" applyAlignment="1">
      <alignment horizontal="left" vertical="center" wrapText="1"/>
    </xf>
    <xf numFmtId="4" fontId="3" fillId="3" borderId="1" xfId="0" applyNumberFormat="1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4" fontId="0" fillId="0" borderId="0" xfId="0" applyNumberFormat="1"/>
    <xf numFmtId="2" fontId="1" fillId="3" borderId="1" xfId="0" applyNumberFormat="1" applyFont="1" applyFill="1" applyBorder="1" applyAlignment="1">
      <alignment horizontal="center" vertical="center"/>
    </xf>
    <xf numFmtId="2" fontId="3" fillId="3" borderId="1" xfId="0" applyNumberFormat="1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4" fontId="9" fillId="3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4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4" fontId="18" fillId="3" borderId="1" xfId="0" applyNumberFormat="1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/>
    </xf>
    <xf numFmtId="0" fontId="12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1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0;&#1086;&#1087;&#1080;&#1103;%20&#1055;&#1088;&#1080;&#1083;.&#8470;10%20&#1056;&#1072;&#1089;&#1095;&#1077;&#1090;%20&#1094;&#1077;&#1085;%20&#1043;&#1069;&#1057;%20&#1089;%2001.07.19.%20&#1073;&#1077;&#1079;%20&#1076;&#1086;&#1089;&#1090;&#1072;&#1074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АРЫЙ"/>
      <sheetName val="Расчет на 2014 год"/>
      <sheetName val="2014 г."/>
      <sheetName val="пояснение на 2018"/>
      <sheetName val="РАСЧЕТ НА 2019 (КЕО)"/>
      <sheetName val="РАСЧЕТ НА 2019"/>
      <sheetName val="Выборочно"/>
      <sheetName val="пояснения на 2018"/>
      <sheetName val="А,ФОТ"/>
      <sheetName val="Аренда"/>
      <sheetName val="Экспертиза"/>
      <sheetName val="поясн.2019"/>
      <sheetName val="РАСПРЕД."/>
    </sheetNames>
    <sheetDataSet>
      <sheetData sheetId="0"/>
      <sheetData sheetId="1"/>
      <sheetData sheetId="2"/>
      <sheetData sheetId="3"/>
      <sheetData sheetId="4">
        <row r="94">
          <cell r="CS94">
            <v>26243.691461580303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zoomScale="80" zoomScaleNormal="80" workbookViewId="0">
      <selection activeCell="B22" sqref="B22"/>
    </sheetView>
  </sheetViews>
  <sheetFormatPr defaultRowHeight="15" x14ac:dyDescent="0.25"/>
  <cols>
    <col min="1" max="1" width="9.5703125" customWidth="1"/>
    <col min="2" max="2" width="33.5703125" customWidth="1"/>
    <col min="3" max="3" width="18.140625" customWidth="1"/>
    <col min="4" max="4" width="21.42578125" customWidth="1"/>
    <col min="5" max="5" width="15.42578125" customWidth="1"/>
    <col min="6" max="6" width="22.28515625" customWidth="1"/>
    <col min="7" max="7" width="20.5703125" customWidth="1"/>
    <col min="8" max="8" width="11.7109375" customWidth="1"/>
    <col min="9" max="9" width="20.85546875" customWidth="1"/>
    <col min="10" max="10" width="21.42578125" customWidth="1"/>
  </cols>
  <sheetData>
    <row r="1" spans="1:10" ht="70.5" customHeight="1" x14ac:dyDescent="0.25">
      <c r="A1" s="80" t="s">
        <v>10</v>
      </c>
      <c r="B1" s="80"/>
      <c r="C1" s="80"/>
      <c r="D1" s="80"/>
      <c r="E1" s="80"/>
      <c r="F1" s="80"/>
      <c r="G1" s="80"/>
      <c r="H1" s="80"/>
      <c r="I1" s="80"/>
      <c r="J1" s="80"/>
    </row>
    <row r="2" spans="1:10" ht="17.25" customHeight="1" x14ac:dyDescent="0.25">
      <c r="A2" s="79" t="s">
        <v>0</v>
      </c>
      <c r="B2" s="79" t="s">
        <v>1</v>
      </c>
      <c r="C2" s="79" t="s">
        <v>2</v>
      </c>
      <c r="D2" s="79" t="s">
        <v>20</v>
      </c>
      <c r="E2" s="79" t="s">
        <v>17</v>
      </c>
      <c r="F2" s="79" t="s">
        <v>18</v>
      </c>
      <c r="G2" s="79" t="s">
        <v>14</v>
      </c>
      <c r="H2" s="82" t="s">
        <v>11</v>
      </c>
      <c r="I2" s="81" t="s">
        <v>19</v>
      </c>
      <c r="J2" s="81"/>
    </row>
    <row r="3" spans="1:10" ht="130.5" customHeight="1" x14ac:dyDescent="0.25">
      <c r="A3" s="79"/>
      <c r="B3" s="79"/>
      <c r="C3" s="79"/>
      <c r="D3" s="79"/>
      <c r="E3" s="79"/>
      <c r="F3" s="79"/>
      <c r="G3" s="79"/>
      <c r="H3" s="82"/>
      <c r="I3" s="2" t="s">
        <v>17</v>
      </c>
      <c r="J3" s="2" t="s">
        <v>18</v>
      </c>
    </row>
    <row r="4" spans="1:10" ht="15.75" customHeight="1" x14ac:dyDescent="0.25">
      <c r="A4" s="2">
        <v>1</v>
      </c>
      <c r="B4" s="2">
        <v>2</v>
      </c>
      <c r="C4" s="2">
        <v>3</v>
      </c>
      <c r="D4" s="2">
        <v>4</v>
      </c>
      <c r="E4" s="2">
        <v>5</v>
      </c>
      <c r="F4" s="2">
        <v>6</v>
      </c>
      <c r="G4" s="2">
        <v>7</v>
      </c>
      <c r="H4" s="3">
        <v>8</v>
      </c>
      <c r="I4" s="2">
        <v>9</v>
      </c>
      <c r="J4" s="2">
        <v>10</v>
      </c>
    </row>
    <row r="5" spans="1:10" ht="56.25" x14ac:dyDescent="0.3">
      <c r="A5" s="2" t="s">
        <v>3</v>
      </c>
      <c r="B5" s="4" t="s">
        <v>4</v>
      </c>
      <c r="C5" s="2" t="s">
        <v>5</v>
      </c>
      <c r="D5" s="5">
        <v>24.46</v>
      </c>
      <c r="E5" s="5">
        <v>1647</v>
      </c>
      <c r="F5" s="5">
        <f>D5*E5/1.2</f>
        <v>33571.350000000006</v>
      </c>
      <c r="G5" s="5">
        <v>25.44</v>
      </c>
      <c r="H5" s="8">
        <f>G5/D5*100</f>
        <v>104.00654129190517</v>
      </c>
      <c r="I5" s="15">
        <f>D21</f>
        <v>192.80033786642491</v>
      </c>
      <c r="J5" s="15">
        <f>G5*I5/1.2</f>
        <v>4087.3671627682083</v>
      </c>
    </row>
    <row r="6" spans="1:10" ht="56.25" x14ac:dyDescent="0.3">
      <c r="A6" s="2" t="s">
        <v>6</v>
      </c>
      <c r="B6" s="4" t="s">
        <v>13</v>
      </c>
      <c r="C6" s="2" t="s">
        <v>5</v>
      </c>
      <c r="D6" s="5">
        <v>39.79</v>
      </c>
      <c r="E6" s="5">
        <v>1647</v>
      </c>
      <c r="F6" s="5">
        <f>D6*E6/1.2</f>
        <v>54611.775000000001</v>
      </c>
      <c r="G6" s="5">
        <v>41.38</v>
      </c>
      <c r="H6" s="8">
        <f>G6/D6*100</f>
        <v>103.99597888916814</v>
      </c>
      <c r="I6" s="15">
        <f>D20</f>
        <v>166.6296621335751</v>
      </c>
      <c r="J6" s="15">
        <f>G6*I6/1.2</f>
        <v>5745.9461825727822</v>
      </c>
    </row>
    <row r="7" spans="1:10" ht="37.5" x14ac:dyDescent="0.3">
      <c r="A7" s="17" t="s">
        <v>15</v>
      </c>
      <c r="B7" s="18" t="s">
        <v>16</v>
      </c>
      <c r="C7" s="17"/>
      <c r="D7" s="19"/>
      <c r="E7" s="19"/>
      <c r="F7" s="19"/>
      <c r="G7" s="19"/>
      <c r="H7" s="20"/>
      <c r="I7" s="21"/>
      <c r="J7" s="22">
        <f>J6-J5</f>
        <v>1658.5790198045738</v>
      </c>
    </row>
    <row r="8" spans="1:10" ht="81" customHeight="1" x14ac:dyDescent="0.3">
      <c r="A8" s="2" t="s">
        <v>8</v>
      </c>
      <c r="B8" s="6" t="s">
        <v>7</v>
      </c>
      <c r="C8" s="2" t="s">
        <v>5</v>
      </c>
      <c r="D8" s="5">
        <v>35.29</v>
      </c>
      <c r="E8" s="5">
        <v>1647</v>
      </c>
      <c r="F8" s="5">
        <f>D8*E8/1.2</f>
        <v>48435.525000000001</v>
      </c>
      <c r="G8" s="7">
        <v>36.700000000000003</v>
      </c>
      <c r="H8" s="8">
        <f t="shared" ref="H8:H9" si="0">G8/D8*100</f>
        <v>103.99546613771608</v>
      </c>
      <c r="I8" s="13">
        <v>139.97</v>
      </c>
      <c r="J8" s="15">
        <f>G8*I8/1.2</f>
        <v>4280.7491666666674</v>
      </c>
    </row>
    <row r="9" spans="1:10" ht="56.25" x14ac:dyDescent="0.3">
      <c r="A9" s="2" t="s">
        <v>12</v>
      </c>
      <c r="B9" s="6" t="s">
        <v>9</v>
      </c>
      <c r="C9" s="2" t="s">
        <v>5</v>
      </c>
      <c r="D9" s="5">
        <v>37.32</v>
      </c>
      <c r="E9" s="5">
        <v>550</v>
      </c>
      <c r="F9" s="5">
        <f>D9*E9/1.2</f>
        <v>17105</v>
      </c>
      <c r="G9" s="5">
        <v>38.81</v>
      </c>
      <c r="H9" s="8">
        <f t="shared" si="0"/>
        <v>103.9924973204716</v>
      </c>
      <c r="I9" s="13">
        <v>508.1</v>
      </c>
      <c r="J9" s="16">
        <f>G9*I9/1.2</f>
        <v>16432.800833333335</v>
      </c>
    </row>
    <row r="10" spans="1:10" ht="18.75" x14ac:dyDescent="0.3">
      <c r="A10" s="9" t="s">
        <v>21</v>
      </c>
      <c r="B10" s="10" t="s">
        <v>22</v>
      </c>
      <c r="C10" s="12"/>
      <c r="D10" s="12"/>
      <c r="E10" s="23">
        <f>E5+E9</f>
        <v>2197</v>
      </c>
      <c r="F10" s="12">
        <v>65540</v>
      </c>
      <c r="G10" s="11"/>
      <c r="H10" s="11"/>
      <c r="I10" s="14">
        <f>I5+I6+I8+I9</f>
        <v>1007.5</v>
      </c>
      <c r="J10" s="24">
        <f>J5+J6+J8+J9</f>
        <v>30546.863345340993</v>
      </c>
    </row>
    <row r="11" spans="1:10" ht="18.75" x14ac:dyDescent="0.25">
      <c r="A11" s="1"/>
    </row>
    <row r="13" spans="1:10" x14ac:dyDescent="0.25">
      <c r="B13" t="s">
        <v>23</v>
      </c>
      <c r="D13">
        <v>552.04</v>
      </c>
    </row>
    <row r="14" spans="1:10" x14ac:dyDescent="0.25">
      <c r="B14" t="s">
        <v>24</v>
      </c>
      <c r="D14">
        <v>2177</v>
      </c>
    </row>
    <row r="15" spans="1:10" x14ac:dyDescent="0.25">
      <c r="B15" t="s">
        <v>26</v>
      </c>
      <c r="D15">
        <v>522.5</v>
      </c>
    </row>
    <row r="16" spans="1:10" x14ac:dyDescent="0.25">
      <c r="B16" t="s">
        <v>27</v>
      </c>
      <c r="D16">
        <f>D14-D15</f>
        <v>1654.5</v>
      </c>
    </row>
    <row r="17" spans="2:9" ht="30" x14ac:dyDescent="0.25">
      <c r="B17" s="29" t="s">
        <v>28</v>
      </c>
      <c r="C17" s="30"/>
      <c r="D17" s="30">
        <f>D13/D16</f>
        <v>0.3336597159262617</v>
      </c>
    </row>
    <row r="18" spans="2:9" x14ac:dyDescent="0.25">
      <c r="B18" s="27" t="s">
        <v>29</v>
      </c>
      <c r="D18" s="27"/>
    </row>
    <row r="19" spans="2:9" x14ac:dyDescent="0.25">
      <c r="B19" s="11" t="s">
        <v>30</v>
      </c>
      <c r="C19" s="11"/>
      <c r="D19" s="11">
        <f>359.43+139.97</f>
        <v>499.4</v>
      </c>
    </row>
    <row r="20" spans="2:9" x14ac:dyDescent="0.25">
      <c r="B20" s="31" t="s">
        <v>31</v>
      </c>
      <c r="C20" s="31"/>
      <c r="D20" s="31">
        <f>D19*D17</f>
        <v>166.6296621335751</v>
      </c>
      <c r="I20" s="28" t="s">
        <v>25</v>
      </c>
    </row>
    <row r="21" spans="2:9" x14ac:dyDescent="0.25">
      <c r="B21" s="31" t="s">
        <v>32</v>
      </c>
      <c r="C21" s="31"/>
      <c r="D21" s="31">
        <f>359.43-D20</f>
        <v>192.80033786642491</v>
      </c>
    </row>
    <row r="22" spans="2:9" x14ac:dyDescent="0.25">
      <c r="B22" s="31" t="s">
        <v>33</v>
      </c>
      <c r="C22" s="31"/>
      <c r="D22" s="31">
        <v>139.97</v>
      </c>
    </row>
  </sheetData>
  <mergeCells count="10">
    <mergeCell ref="D2:D3"/>
    <mergeCell ref="C2:C3"/>
    <mergeCell ref="B2:B3"/>
    <mergeCell ref="A2:A3"/>
    <mergeCell ref="A1:J1"/>
    <mergeCell ref="I2:J2"/>
    <mergeCell ref="H2:H3"/>
    <mergeCell ref="G2:G3"/>
    <mergeCell ref="F2:F3"/>
    <mergeCell ref="E2:E3"/>
  </mergeCells>
  <pageMargins left="0.7" right="0.7" top="0.75" bottom="0.75" header="0.3" footer="0.3"/>
  <pageSetup paperSize="9" scale="67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Q21"/>
  <sheetViews>
    <sheetView tabSelected="1" zoomScale="66" zoomScaleNormal="66" workbookViewId="0">
      <selection activeCell="E14" sqref="E14"/>
    </sheetView>
  </sheetViews>
  <sheetFormatPr defaultRowHeight="15" x14ac:dyDescent="0.25"/>
  <cols>
    <col min="1" max="1" width="9.5703125" customWidth="1"/>
    <col min="2" max="2" width="33.5703125" customWidth="1"/>
    <col min="3" max="3" width="13.85546875" customWidth="1"/>
    <col min="4" max="4" width="16.28515625" customWidth="1"/>
    <col min="5" max="5" width="19.28515625" customWidth="1"/>
    <col min="6" max="6" width="13.42578125" customWidth="1"/>
    <col min="7" max="7" width="1" hidden="1" customWidth="1"/>
    <col min="8" max="8" width="20.85546875" customWidth="1"/>
    <col min="9" max="10" width="21.42578125" customWidth="1"/>
    <col min="11" max="11" width="19.28515625" customWidth="1"/>
    <col min="12" max="12" width="0.28515625" customWidth="1"/>
    <col min="13" max="13" width="21.7109375" customWidth="1"/>
    <col min="14" max="14" width="19" customWidth="1"/>
    <col min="15" max="15" width="19.5703125" customWidth="1"/>
  </cols>
  <sheetData>
    <row r="1" spans="1:17" ht="20.25" x14ac:dyDescent="0.3">
      <c r="I1" s="36"/>
      <c r="K1" s="40"/>
      <c r="L1" s="40"/>
      <c r="M1" s="83" t="s">
        <v>61</v>
      </c>
      <c r="N1" s="83"/>
    </row>
    <row r="2" spans="1:17" ht="20.25" x14ac:dyDescent="0.3">
      <c r="I2" s="36"/>
      <c r="K2" s="40"/>
      <c r="L2" s="40"/>
      <c r="M2" s="40" t="s">
        <v>63</v>
      </c>
    </row>
    <row r="4" spans="1:17" ht="70.5" customHeight="1" x14ac:dyDescent="0.25">
      <c r="A4" s="84" t="s">
        <v>38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</row>
    <row r="5" spans="1:17" ht="46.5" customHeight="1" x14ac:dyDescent="0.25">
      <c r="A5" s="79" t="s">
        <v>0</v>
      </c>
      <c r="B5" s="79" t="s">
        <v>1</v>
      </c>
      <c r="C5" s="79" t="s">
        <v>2</v>
      </c>
      <c r="D5" s="79" t="s">
        <v>34</v>
      </c>
      <c r="E5" s="79" t="s">
        <v>64</v>
      </c>
      <c r="F5" s="82" t="s">
        <v>11</v>
      </c>
      <c r="G5" s="88" t="s">
        <v>58</v>
      </c>
      <c r="H5" s="85" t="s">
        <v>43</v>
      </c>
      <c r="I5" s="86"/>
      <c r="J5" s="79" t="s">
        <v>39</v>
      </c>
      <c r="K5" s="82" t="s">
        <v>40</v>
      </c>
      <c r="L5" s="87" t="s">
        <v>57</v>
      </c>
      <c r="M5" s="89" t="s">
        <v>37</v>
      </c>
      <c r="N5" s="79" t="s">
        <v>45</v>
      </c>
      <c r="O5" s="79" t="s">
        <v>44</v>
      </c>
    </row>
    <row r="6" spans="1:17" ht="130.5" customHeight="1" x14ac:dyDescent="0.25">
      <c r="A6" s="79"/>
      <c r="B6" s="79"/>
      <c r="C6" s="79"/>
      <c r="D6" s="79"/>
      <c r="E6" s="79"/>
      <c r="F6" s="82"/>
      <c r="G6" s="79"/>
      <c r="H6" s="9" t="s">
        <v>17</v>
      </c>
      <c r="I6" s="39" t="s">
        <v>36</v>
      </c>
      <c r="J6" s="79"/>
      <c r="K6" s="82"/>
      <c r="L6" s="87"/>
      <c r="M6" s="90"/>
      <c r="N6" s="79"/>
      <c r="O6" s="79"/>
    </row>
    <row r="7" spans="1:17" ht="15.75" customHeight="1" x14ac:dyDescent="0.25">
      <c r="A7" s="66">
        <v>1</v>
      </c>
      <c r="B7" s="66">
        <v>2</v>
      </c>
      <c r="C7" s="66">
        <v>3</v>
      </c>
      <c r="D7" s="66">
        <v>4</v>
      </c>
      <c r="E7" s="66">
        <v>5</v>
      </c>
      <c r="F7" s="67">
        <v>6</v>
      </c>
      <c r="G7" s="70"/>
      <c r="H7" s="66">
        <v>7</v>
      </c>
      <c r="I7" s="66">
        <v>8</v>
      </c>
      <c r="J7" s="66">
        <v>9</v>
      </c>
      <c r="K7" s="66">
        <v>10</v>
      </c>
      <c r="L7" s="77">
        <v>11</v>
      </c>
      <c r="M7" s="69">
        <v>11</v>
      </c>
      <c r="N7" s="69">
        <v>12</v>
      </c>
      <c r="O7" s="69">
        <v>13</v>
      </c>
    </row>
    <row r="8" spans="1:17" ht="75" x14ac:dyDescent="0.3">
      <c r="A8" s="66" t="s">
        <v>3</v>
      </c>
      <c r="B8" s="4" t="s">
        <v>59</v>
      </c>
      <c r="C8" s="66" t="s">
        <v>5</v>
      </c>
      <c r="D8" s="5">
        <v>24.46</v>
      </c>
      <c r="E8" s="5">
        <v>25.44</v>
      </c>
      <c r="F8" s="8">
        <f>E8/D8*100</f>
        <v>104.00654129190517</v>
      </c>
      <c r="G8" s="78">
        <f>E8/1.2</f>
        <v>21.200000000000003</v>
      </c>
      <c r="H8" s="59">
        <v>359.43</v>
      </c>
      <c r="I8" s="45">
        <f>E8*H8/1.2</f>
        <v>7619.9160000000002</v>
      </c>
      <c r="J8" s="72">
        <f>M8/H8*1.2</f>
        <v>46.927799999999998</v>
      </c>
      <c r="K8" s="41">
        <f>J8/D8*100</f>
        <v>191.85527391659852</v>
      </c>
      <c r="L8" s="72">
        <v>39.106499999999997</v>
      </c>
      <c r="M8" s="41">
        <f>L8*H8</f>
        <v>14056.049294999999</v>
      </c>
      <c r="N8" s="45">
        <f>M8-I8</f>
        <v>6436.1332949999987</v>
      </c>
      <c r="O8" s="66">
        <v>46.93</v>
      </c>
    </row>
    <row r="9" spans="1:17" ht="75" x14ac:dyDescent="0.3">
      <c r="A9" s="66" t="s">
        <v>6</v>
      </c>
      <c r="B9" s="6" t="s">
        <v>7</v>
      </c>
      <c r="C9" s="66" t="s">
        <v>5</v>
      </c>
      <c r="D9" s="5">
        <f>D13</f>
        <v>35.29</v>
      </c>
      <c r="E9" s="7">
        <f>E13</f>
        <v>36.700000000000003</v>
      </c>
      <c r="F9" s="8">
        <f>E9/D9*100</f>
        <v>103.99546613771608</v>
      </c>
      <c r="G9" s="78">
        <f>E9/1.2</f>
        <v>30.583333333333336</v>
      </c>
      <c r="H9" s="59">
        <f>H13</f>
        <v>139.97</v>
      </c>
      <c r="I9" s="45">
        <f>H9*E9/1.2</f>
        <v>4280.7491666666674</v>
      </c>
      <c r="J9" s="41">
        <f>L9*1.2</f>
        <v>46.927799999999998</v>
      </c>
      <c r="K9" s="41">
        <f>J9/D9*100</f>
        <v>132.97761405497309</v>
      </c>
      <c r="L9" s="72">
        <v>39.106499999999997</v>
      </c>
      <c r="M9" s="41">
        <f>L9*H9</f>
        <v>5473.7368049999995</v>
      </c>
      <c r="N9" s="45">
        <f t="shared" ref="N9:N16" si="0">M9-I9</f>
        <v>1192.9876383333321</v>
      </c>
      <c r="O9" s="66">
        <f>O13</f>
        <v>53.77</v>
      </c>
    </row>
    <row r="10" spans="1:17" ht="0.75" customHeight="1" x14ac:dyDescent="0.25">
      <c r="A10" s="66" t="s">
        <v>6</v>
      </c>
      <c r="B10" s="54" t="s">
        <v>55</v>
      </c>
      <c r="C10" s="66" t="s">
        <v>5</v>
      </c>
      <c r="D10" s="5" t="s">
        <v>54</v>
      </c>
      <c r="E10" s="7">
        <f>I10/H10*1.2</f>
        <v>28.595911493792553</v>
      </c>
      <c r="F10" s="5" t="s">
        <v>54</v>
      </c>
      <c r="G10" s="7" t="s">
        <v>54</v>
      </c>
      <c r="H10" s="16">
        <f>H8+H9</f>
        <v>499.4</v>
      </c>
      <c r="I10" s="55">
        <f>I8+I9</f>
        <v>11900.665166666668</v>
      </c>
      <c r="J10" s="41">
        <f>M10/H10*1.2</f>
        <v>46.927799999999998</v>
      </c>
      <c r="K10" s="41">
        <f>J10/E10*100</f>
        <v>164.10667661419652</v>
      </c>
      <c r="L10" s="73">
        <f>M10/H10</f>
        <v>39.106499999999997</v>
      </c>
      <c r="M10" s="56">
        <f>M8+M9</f>
        <v>19529.786099999998</v>
      </c>
      <c r="N10" s="57">
        <f t="shared" si="0"/>
        <v>7629.12093333333</v>
      </c>
      <c r="O10" s="5" t="s">
        <v>54</v>
      </c>
    </row>
    <row r="11" spans="1:17" ht="71.25" customHeight="1" x14ac:dyDescent="0.3">
      <c r="A11" s="66" t="s">
        <v>8</v>
      </c>
      <c r="B11" s="33" t="s">
        <v>13</v>
      </c>
      <c r="C11" s="66" t="s">
        <v>5</v>
      </c>
      <c r="D11" s="5">
        <v>39.79</v>
      </c>
      <c r="E11" s="5">
        <v>41.38</v>
      </c>
      <c r="F11" s="8">
        <f>E11/D11*100</f>
        <v>103.99597888916814</v>
      </c>
      <c r="G11" s="78">
        <f>E11/1.2</f>
        <v>34.483333333333334</v>
      </c>
      <c r="H11" s="32">
        <v>499.4</v>
      </c>
      <c r="I11" s="46">
        <f>E11*H11/1.2</f>
        <v>17220.976666666666</v>
      </c>
      <c r="J11" s="74">
        <f>M11/H11*1.2</f>
        <v>63.060532146368367</v>
      </c>
      <c r="K11" s="41">
        <f>J11/D11*100</f>
        <v>158.48336804817382</v>
      </c>
      <c r="L11" s="75">
        <f>M11/H11</f>
        <v>52.550443455306976</v>
      </c>
      <c r="M11" s="64">
        <f>'[1]РАСЧЕТ НА 2019 (КЕО)'!$CS$94</f>
        <v>26243.691461580303</v>
      </c>
      <c r="N11" s="45">
        <f t="shared" si="0"/>
        <v>9022.7147949136379</v>
      </c>
      <c r="O11" s="66">
        <v>64.83</v>
      </c>
      <c r="Q11" s="58"/>
    </row>
    <row r="12" spans="1:17" ht="37.5" hidden="1" x14ac:dyDescent="0.3">
      <c r="A12" s="17" t="s">
        <v>15</v>
      </c>
      <c r="B12" s="18" t="s">
        <v>16</v>
      </c>
      <c r="C12" s="17"/>
      <c r="D12" s="19"/>
      <c r="E12" s="19"/>
      <c r="F12" s="20"/>
      <c r="G12" s="20"/>
      <c r="H12" s="42"/>
      <c r="I12" s="47">
        <f>I11-I8</f>
        <v>9601.0606666666645</v>
      </c>
      <c r="J12" s="43"/>
      <c r="K12" s="41" t="e">
        <f>J12/D12*100</f>
        <v>#DIV/0!</v>
      </c>
      <c r="L12" s="71"/>
      <c r="M12" s="41">
        <f t="shared" ref="M12" si="1">J12*H12/1.2</f>
        <v>0</v>
      </c>
      <c r="N12" s="45">
        <f t="shared" si="0"/>
        <v>-9601.0606666666645</v>
      </c>
      <c r="O12" s="66"/>
    </row>
    <row r="13" spans="1:17" ht="75.75" customHeight="1" x14ac:dyDescent="0.3">
      <c r="A13" s="66" t="s">
        <v>62</v>
      </c>
      <c r="B13" s="6" t="s">
        <v>7</v>
      </c>
      <c r="C13" s="66" t="s">
        <v>5</v>
      </c>
      <c r="D13" s="5">
        <v>35.29</v>
      </c>
      <c r="E13" s="7">
        <v>36.700000000000003</v>
      </c>
      <c r="F13" s="8">
        <f>E13/D13*100</f>
        <v>103.99546613771608</v>
      </c>
      <c r="G13" s="78">
        <f>E13/1.2</f>
        <v>30.583333333333336</v>
      </c>
      <c r="H13" s="15">
        <v>139.97</v>
      </c>
      <c r="I13" s="45">
        <f>E13*H13/1.2</f>
        <v>4280.7491666666674</v>
      </c>
      <c r="J13" s="41">
        <f>M13/H13*1.2</f>
        <v>46.927799999999998</v>
      </c>
      <c r="K13" s="41">
        <f>J13/D13*100</f>
        <v>132.97761405497309</v>
      </c>
      <c r="L13" s="73">
        <f>L9</f>
        <v>39.106499999999997</v>
      </c>
      <c r="M13" s="41">
        <f>L13*H13</f>
        <v>5473.7368049999995</v>
      </c>
      <c r="N13" s="45">
        <f t="shared" si="0"/>
        <v>1192.9876383333321</v>
      </c>
      <c r="O13" s="66">
        <v>53.77</v>
      </c>
    </row>
    <row r="14" spans="1:17" ht="75" x14ac:dyDescent="0.3">
      <c r="A14" s="66" t="s">
        <v>12</v>
      </c>
      <c r="B14" s="34" t="s">
        <v>9</v>
      </c>
      <c r="C14" s="66" t="s">
        <v>5</v>
      </c>
      <c r="D14" s="5">
        <v>37.32</v>
      </c>
      <c r="E14" s="5">
        <v>38.81</v>
      </c>
      <c r="F14" s="8">
        <f>E14/D14*100</f>
        <v>103.9924973204716</v>
      </c>
      <c r="G14" s="78">
        <f>E14/1.2</f>
        <v>32.341666666666669</v>
      </c>
      <c r="H14" s="60">
        <v>508.1</v>
      </c>
      <c r="I14" s="46">
        <f>E14*H14/1.2</f>
        <v>16432.800833333335</v>
      </c>
      <c r="J14" s="41">
        <f>M14/H14*1.2</f>
        <v>54.452296791970078</v>
      </c>
      <c r="K14" s="41">
        <f>J14/D14*100</f>
        <v>145.90647586272794</v>
      </c>
      <c r="L14" s="73">
        <f>M14/H14</f>
        <v>45.376913993308399</v>
      </c>
      <c r="M14" s="64">
        <v>23056.01</v>
      </c>
      <c r="N14" s="45">
        <f t="shared" si="0"/>
        <v>6623.2091666666638</v>
      </c>
      <c r="O14" s="66">
        <v>55.61</v>
      </c>
    </row>
    <row r="15" spans="1:17" ht="61.5" customHeight="1" x14ac:dyDescent="0.3">
      <c r="A15" s="9" t="s">
        <v>21</v>
      </c>
      <c r="B15" s="10" t="s">
        <v>60</v>
      </c>
      <c r="C15" s="66" t="s">
        <v>5</v>
      </c>
      <c r="D15" s="12">
        <v>39.18</v>
      </c>
      <c r="E15" s="48">
        <f>I15/H15*1.2</f>
        <v>40.083903722084365</v>
      </c>
      <c r="F15" s="8">
        <f>E15/D15*100</f>
        <v>102.30705391037358</v>
      </c>
      <c r="G15" s="8" t="s">
        <v>54</v>
      </c>
      <c r="H15" s="61">
        <f>H11+H14</f>
        <v>1007.5</v>
      </c>
      <c r="I15" s="55">
        <f>I11+I14</f>
        <v>33653.777499999997</v>
      </c>
      <c r="J15" s="44">
        <f>M15/H15*1.2</f>
        <v>58.719247398408307</v>
      </c>
      <c r="K15" s="41">
        <f>J15/D15*100</f>
        <v>149.8704629872596</v>
      </c>
      <c r="L15" s="75">
        <f>M15/H15</f>
        <v>48.932706165340257</v>
      </c>
      <c r="M15" s="63">
        <f>M14+M11</f>
        <v>49299.701461580305</v>
      </c>
      <c r="N15" s="51">
        <f t="shared" si="0"/>
        <v>15645.923961580309</v>
      </c>
      <c r="O15" s="66">
        <v>60.18</v>
      </c>
    </row>
    <row r="16" spans="1:17" ht="75" hidden="1" x14ac:dyDescent="0.25">
      <c r="A16" s="14" t="s">
        <v>50</v>
      </c>
      <c r="B16" s="10" t="s">
        <v>56</v>
      </c>
      <c r="C16" s="66" t="s">
        <v>5</v>
      </c>
      <c r="D16" s="5" t="s">
        <v>54</v>
      </c>
      <c r="E16" s="65">
        <f>I16/H16*1.2</f>
        <v>33.747056277915632</v>
      </c>
      <c r="F16" s="5" t="s">
        <v>54</v>
      </c>
      <c r="G16" s="5" t="s">
        <v>54</v>
      </c>
      <c r="H16" s="62">
        <f>H8+H9+H14</f>
        <v>1007.5</v>
      </c>
      <c r="I16" s="55">
        <f>I10+I14</f>
        <v>28333.466</v>
      </c>
      <c r="J16" s="15">
        <f>M16/H16*1.2</f>
        <v>50.722536297766744</v>
      </c>
      <c r="K16" s="41">
        <f>J16/E16*100</f>
        <v>150.3021059971978</v>
      </c>
      <c r="L16" s="73">
        <f>M16/H16</f>
        <v>42.268780248138953</v>
      </c>
      <c r="M16" s="76">
        <f>M10+M14</f>
        <v>42585.796099999992</v>
      </c>
      <c r="N16" s="51">
        <f t="shared" si="0"/>
        <v>14252.330099999992</v>
      </c>
      <c r="O16" s="5" t="s">
        <v>54</v>
      </c>
      <c r="Q16" s="58"/>
    </row>
    <row r="17" spans="8:14" x14ac:dyDescent="0.25">
      <c r="N17" s="58"/>
    </row>
    <row r="18" spans="8:14" x14ac:dyDescent="0.25">
      <c r="H18" s="53"/>
      <c r="I18" s="53"/>
      <c r="M18" s="58"/>
      <c r="N18" s="58"/>
    </row>
    <row r="19" spans="8:14" x14ac:dyDescent="0.25">
      <c r="M19" s="58"/>
    </row>
    <row r="21" spans="8:14" x14ac:dyDescent="0.25">
      <c r="M21" s="58"/>
    </row>
  </sheetData>
  <mergeCells count="16">
    <mergeCell ref="M1:N1"/>
    <mergeCell ref="A4:O4"/>
    <mergeCell ref="A5:A6"/>
    <mergeCell ref="B5:B6"/>
    <mergeCell ref="C5:C6"/>
    <mergeCell ref="D5:D6"/>
    <mergeCell ref="E5:E6"/>
    <mergeCell ref="F5:F6"/>
    <mergeCell ref="H5:I5"/>
    <mergeCell ref="J5:J6"/>
    <mergeCell ref="L5:L6"/>
    <mergeCell ref="G5:G6"/>
    <mergeCell ref="K5:K6"/>
    <mergeCell ref="M5:M6"/>
    <mergeCell ref="N5:N6"/>
    <mergeCell ref="O5:O6"/>
  </mergeCells>
  <pageMargins left="0.7" right="0.7" top="0.75" bottom="0.75" header="0.3" footer="0.3"/>
  <pageSetup paperSize="9" scale="5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M19"/>
  <sheetViews>
    <sheetView topLeftCell="B1" zoomScale="66" zoomScaleNormal="66" workbookViewId="0">
      <selection activeCell="K16" sqref="K16"/>
    </sheetView>
  </sheetViews>
  <sheetFormatPr defaultRowHeight="15" x14ac:dyDescent="0.25"/>
  <cols>
    <col min="1" max="1" width="9.5703125" customWidth="1"/>
    <col min="2" max="2" width="33.5703125" customWidth="1"/>
    <col min="3" max="3" width="13.85546875" customWidth="1"/>
    <col min="4" max="4" width="16.28515625" customWidth="1"/>
    <col min="5" max="5" width="19.28515625" customWidth="1"/>
    <col min="6" max="6" width="13.5703125" customWidth="1"/>
    <col min="7" max="7" width="20.85546875" customWidth="1"/>
    <col min="8" max="9" width="21.42578125" customWidth="1"/>
    <col min="10" max="10" width="19.28515625" customWidth="1"/>
    <col min="11" max="11" width="21.7109375" customWidth="1"/>
    <col min="12" max="12" width="19" customWidth="1"/>
    <col min="13" max="13" width="19.5703125" customWidth="1"/>
  </cols>
  <sheetData>
    <row r="1" spans="1:13" ht="20.25" x14ac:dyDescent="0.3">
      <c r="H1" s="36"/>
      <c r="J1" s="40"/>
      <c r="K1" s="83" t="s">
        <v>41</v>
      </c>
      <c r="L1" s="83"/>
    </row>
    <row r="2" spans="1:13" ht="20.25" x14ac:dyDescent="0.3">
      <c r="H2" s="36"/>
      <c r="J2" s="40"/>
      <c r="K2" s="40" t="s">
        <v>42</v>
      </c>
    </row>
    <row r="4" spans="1:13" ht="70.5" customHeight="1" x14ac:dyDescent="0.25">
      <c r="A4" s="84" t="s">
        <v>38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1:13" ht="37.5" customHeight="1" x14ac:dyDescent="0.25">
      <c r="A5" s="79" t="s">
        <v>0</v>
      </c>
      <c r="B5" s="79" t="s">
        <v>1</v>
      </c>
      <c r="C5" s="79" t="s">
        <v>2</v>
      </c>
      <c r="D5" s="79" t="s">
        <v>34</v>
      </c>
      <c r="E5" s="79" t="s">
        <v>35</v>
      </c>
      <c r="F5" s="82" t="s">
        <v>11</v>
      </c>
      <c r="G5" s="85" t="s">
        <v>43</v>
      </c>
      <c r="H5" s="86"/>
      <c r="I5" s="79" t="s">
        <v>39</v>
      </c>
      <c r="J5" s="82" t="s">
        <v>40</v>
      </c>
      <c r="K5" s="89" t="s">
        <v>37</v>
      </c>
      <c r="L5" s="79" t="s">
        <v>45</v>
      </c>
      <c r="M5" s="91" t="s">
        <v>44</v>
      </c>
    </row>
    <row r="6" spans="1:13" ht="130.5" customHeight="1" x14ac:dyDescent="0.25">
      <c r="A6" s="79"/>
      <c r="B6" s="79"/>
      <c r="C6" s="79"/>
      <c r="D6" s="79"/>
      <c r="E6" s="79"/>
      <c r="F6" s="82"/>
      <c r="G6" s="9" t="s">
        <v>17</v>
      </c>
      <c r="H6" s="39" t="s">
        <v>36</v>
      </c>
      <c r="I6" s="79"/>
      <c r="J6" s="82"/>
      <c r="K6" s="90"/>
      <c r="L6" s="79"/>
      <c r="M6" s="92"/>
    </row>
    <row r="7" spans="1:13" ht="15.75" customHeight="1" x14ac:dyDescent="0.25">
      <c r="A7" s="25">
        <v>1</v>
      </c>
      <c r="B7" s="25">
        <v>2</v>
      </c>
      <c r="C7" s="25">
        <v>3</v>
      </c>
      <c r="D7" s="25">
        <v>4</v>
      </c>
      <c r="E7" s="25">
        <v>5</v>
      </c>
      <c r="F7" s="26">
        <v>6</v>
      </c>
      <c r="G7" s="25">
        <v>7</v>
      </c>
      <c r="H7" s="25">
        <v>8</v>
      </c>
      <c r="I7" s="25">
        <v>9</v>
      </c>
      <c r="J7" s="37">
        <v>10</v>
      </c>
      <c r="K7" s="38">
        <v>11</v>
      </c>
      <c r="L7" s="35">
        <v>12</v>
      </c>
      <c r="M7" s="50">
        <v>13</v>
      </c>
    </row>
    <row r="8" spans="1:13" ht="56.25" x14ac:dyDescent="0.3">
      <c r="A8" s="25" t="s">
        <v>3</v>
      </c>
      <c r="B8" s="4" t="s">
        <v>52</v>
      </c>
      <c r="C8" s="25" t="s">
        <v>5</v>
      </c>
      <c r="D8" s="5">
        <v>24.46</v>
      </c>
      <c r="E8" s="5">
        <v>25.44</v>
      </c>
      <c r="F8" s="8">
        <f>E8/D8*100</f>
        <v>104.00654129190517</v>
      </c>
      <c r="G8" s="59">
        <v>359.43</v>
      </c>
      <c r="H8" s="45">
        <f>E8*G8/1.2</f>
        <v>7619.9160000000002</v>
      </c>
      <c r="I8" s="41">
        <v>43.534569820664039</v>
      </c>
      <c r="J8" s="41">
        <f>I8/D8*100</f>
        <v>177.98270572634522</v>
      </c>
      <c r="K8" s="41">
        <f>I8*G8/1.2</f>
        <v>13039.692025534398</v>
      </c>
      <c r="L8" s="45">
        <f>K8-H8</f>
        <v>5419.7760255343974</v>
      </c>
      <c r="M8" s="49">
        <v>46.93</v>
      </c>
    </row>
    <row r="9" spans="1:13" ht="75" x14ac:dyDescent="0.3">
      <c r="A9" s="52" t="s">
        <v>6</v>
      </c>
      <c r="B9" s="6" t="s">
        <v>7</v>
      </c>
      <c r="C9" s="52" t="s">
        <v>5</v>
      </c>
      <c r="D9" s="5">
        <f>D13</f>
        <v>35.29</v>
      </c>
      <c r="E9" s="7">
        <f>E13</f>
        <v>36.700000000000003</v>
      </c>
      <c r="F9" s="8">
        <f>E9/D9*100</f>
        <v>103.99546613771608</v>
      </c>
      <c r="G9" s="59">
        <f>G13</f>
        <v>139.97</v>
      </c>
      <c r="H9" s="45">
        <f>G9*E9/1.2</f>
        <v>4280.7491666666674</v>
      </c>
      <c r="I9" s="41">
        <f>I13</f>
        <v>51.753375723369295</v>
      </c>
      <c r="J9" s="41">
        <f>I9/D9*100</f>
        <v>146.65167391150268</v>
      </c>
      <c r="K9" s="41">
        <f>I9*G9/1.2</f>
        <v>6036.6</v>
      </c>
      <c r="L9" s="45">
        <f t="shared" ref="L9:L10" si="0">K9-H9</f>
        <v>1755.850833333333</v>
      </c>
      <c r="M9" s="52">
        <f>M13</f>
        <v>53.77</v>
      </c>
    </row>
    <row r="10" spans="1:13" ht="93.75" x14ac:dyDescent="0.25">
      <c r="A10" s="52" t="s">
        <v>8</v>
      </c>
      <c r="B10" s="54" t="s">
        <v>53</v>
      </c>
      <c r="C10" s="52" t="s">
        <v>5</v>
      </c>
      <c r="D10" s="5" t="s">
        <v>54</v>
      </c>
      <c r="E10" s="7">
        <f>H10/G10*1.2</f>
        <v>28.595911493792553</v>
      </c>
      <c r="F10" s="5" t="s">
        <v>54</v>
      </c>
      <c r="G10" s="16">
        <f>G8+G9</f>
        <v>499.4</v>
      </c>
      <c r="H10" s="55">
        <f>H8+H9</f>
        <v>11900.665166666668</v>
      </c>
      <c r="I10" s="41">
        <f>K10/G10*1.2</f>
        <v>45.838106589189593</v>
      </c>
      <c r="J10" s="41">
        <f>I10/E10*100</f>
        <v>160.29601504096095</v>
      </c>
      <c r="K10" s="56">
        <f>K8+K9</f>
        <v>19076.2920255344</v>
      </c>
      <c r="L10" s="57">
        <f t="shared" si="0"/>
        <v>7175.6268588677322</v>
      </c>
      <c r="M10" s="5" t="s">
        <v>54</v>
      </c>
    </row>
    <row r="11" spans="1:13" ht="74.25" customHeight="1" x14ac:dyDescent="0.3">
      <c r="A11" s="25" t="s">
        <v>12</v>
      </c>
      <c r="B11" s="33" t="s">
        <v>46</v>
      </c>
      <c r="C11" s="25" t="s">
        <v>5</v>
      </c>
      <c r="D11" s="5">
        <v>39.79</v>
      </c>
      <c r="E11" s="5">
        <v>41.38</v>
      </c>
      <c r="F11" s="8">
        <f>E11/D11*100</f>
        <v>103.99597888916814</v>
      </c>
      <c r="G11" s="32">
        <v>499.4</v>
      </c>
      <c r="H11" s="46">
        <f>E11*G11/1.2</f>
        <v>17220.976666666666</v>
      </c>
      <c r="I11" s="41">
        <f>K11/G11*1.2</f>
        <v>64.196035242290748</v>
      </c>
      <c r="J11" s="41">
        <f t="shared" ref="J11:J15" si="1">I11/D11*100</f>
        <v>161.33710792231906</v>
      </c>
      <c r="K11" s="64">
        <f>20679.65+K13</f>
        <v>26716.25</v>
      </c>
      <c r="L11" s="45">
        <f t="shared" ref="L11:L16" si="2">K11-H11</f>
        <v>9495.2733333333344</v>
      </c>
      <c r="M11" s="49">
        <v>64.83</v>
      </c>
    </row>
    <row r="12" spans="1:13" ht="37.5" hidden="1" x14ac:dyDescent="0.3">
      <c r="A12" s="17" t="s">
        <v>15</v>
      </c>
      <c r="B12" s="18" t="s">
        <v>16</v>
      </c>
      <c r="C12" s="17"/>
      <c r="D12" s="19"/>
      <c r="E12" s="19"/>
      <c r="F12" s="20"/>
      <c r="G12" s="42"/>
      <c r="H12" s="47">
        <f>H11-H8</f>
        <v>9601.0606666666645</v>
      </c>
      <c r="I12" s="43"/>
      <c r="J12" s="41" t="e">
        <f t="shared" si="1"/>
        <v>#DIV/0!</v>
      </c>
      <c r="K12" s="41">
        <f t="shared" ref="K12:K14" si="3">I12*G12/1.2</f>
        <v>0</v>
      </c>
      <c r="L12" s="45">
        <f t="shared" si="2"/>
        <v>-9601.0606666666645</v>
      </c>
      <c r="M12" s="49"/>
    </row>
    <row r="13" spans="1:13" ht="81" customHeight="1" x14ac:dyDescent="0.3">
      <c r="A13" s="25" t="s">
        <v>47</v>
      </c>
      <c r="B13" s="6" t="s">
        <v>7</v>
      </c>
      <c r="C13" s="25" t="s">
        <v>5</v>
      </c>
      <c r="D13" s="5">
        <v>35.29</v>
      </c>
      <c r="E13" s="7">
        <v>36.700000000000003</v>
      </c>
      <c r="F13" s="8">
        <f>E13/D13*100</f>
        <v>103.99546613771608</v>
      </c>
      <c r="G13" s="15">
        <v>139.97</v>
      </c>
      <c r="H13" s="45">
        <f>E13*G13/1.2</f>
        <v>4280.7491666666674</v>
      </c>
      <c r="I13" s="41">
        <f>K13/G13*1.2</f>
        <v>51.753375723369295</v>
      </c>
      <c r="J13" s="41">
        <f t="shared" si="1"/>
        <v>146.65167391150268</v>
      </c>
      <c r="K13" s="41">
        <v>6036.6</v>
      </c>
      <c r="L13" s="45">
        <f t="shared" si="2"/>
        <v>1755.850833333333</v>
      </c>
      <c r="M13" s="49">
        <v>53.77</v>
      </c>
    </row>
    <row r="14" spans="1:13" ht="75" x14ac:dyDescent="0.3">
      <c r="A14" s="25" t="s">
        <v>21</v>
      </c>
      <c r="B14" s="34" t="s">
        <v>9</v>
      </c>
      <c r="C14" s="25" t="s">
        <v>5</v>
      </c>
      <c r="D14" s="5">
        <v>37.32</v>
      </c>
      <c r="E14" s="5">
        <v>38.81</v>
      </c>
      <c r="F14" s="8">
        <f>E14/D14*100</f>
        <v>103.9924973204716</v>
      </c>
      <c r="G14" s="60">
        <v>508.1</v>
      </c>
      <c r="H14" s="46">
        <f>E14*G14/1.2</f>
        <v>16432.800833333335</v>
      </c>
      <c r="I14" s="41">
        <v>53.336779999999997</v>
      </c>
      <c r="J14" s="41">
        <f t="shared" si="1"/>
        <v>142.9174169346195</v>
      </c>
      <c r="K14" s="64">
        <f t="shared" si="3"/>
        <v>22583.681598333333</v>
      </c>
      <c r="L14" s="45">
        <f t="shared" si="2"/>
        <v>6150.8807649999981</v>
      </c>
      <c r="M14" s="49">
        <v>55.61</v>
      </c>
    </row>
    <row r="15" spans="1:13" ht="56.25" x14ac:dyDescent="0.3">
      <c r="A15" s="9" t="s">
        <v>48</v>
      </c>
      <c r="B15" s="10" t="s">
        <v>49</v>
      </c>
      <c r="C15" s="52" t="s">
        <v>5</v>
      </c>
      <c r="D15" s="12">
        <v>39.18</v>
      </c>
      <c r="E15" s="48">
        <f>H15/G15*1.2</f>
        <v>40.083903722084365</v>
      </c>
      <c r="F15" s="8">
        <f>E15/D15*100</f>
        <v>102.30705391037358</v>
      </c>
      <c r="G15" s="61">
        <f>G11+G14</f>
        <v>1007.5</v>
      </c>
      <c r="H15" s="55">
        <f>H11+H14</f>
        <v>33653.777499999997</v>
      </c>
      <c r="I15" s="44">
        <f>K15/G15*1.2</f>
        <v>58.719521506699749</v>
      </c>
      <c r="J15" s="41">
        <f t="shared" si="1"/>
        <v>149.87116260005041</v>
      </c>
      <c r="K15" s="63">
        <f>K11+K14</f>
        <v>49299.931598333336</v>
      </c>
      <c r="L15" s="51">
        <f t="shared" si="2"/>
        <v>15646.15409833334</v>
      </c>
      <c r="M15" s="52">
        <v>60.18</v>
      </c>
    </row>
    <row r="16" spans="1:13" ht="56.25" x14ac:dyDescent="0.25">
      <c r="A16" s="14" t="s">
        <v>50</v>
      </c>
      <c r="B16" s="10" t="s">
        <v>51</v>
      </c>
      <c r="C16" s="52" t="s">
        <v>5</v>
      </c>
      <c r="D16" s="5" t="s">
        <v>54</v>
      </c>
      <c r="E16" s="65">
        <f>H16/G16*1.2</f>
        <v>33.747056277915632</v>
      </c>
      <c r="F16" s="5" t="s">
        <v>54</v>
      </c>
      <c r="G16" s="62">
        <f>G8+G9+G14</f>
        <v>1007.5</v>
      </c>
      <c r="H16" s="55">
        <f>H10+H14</f>
        <v>28333.466</v>
      </c>
      <c r="I16" s="15">
        <f>K16/G16*1.2</f>
        <v>49.619819700884641</v>
      </c>
      <c r="J16" s="41">
        <f>I16/E16*100</f>
        <v>147.03451255793317</v>
      </c>
      <c r="K16" s="68">
        <f>K10+K14</f>
        <v>41659.973623867729</v>
      </c>
      <c r="L16" s="51">
        <f t="shared" si="2"/>
        <v>13326.507623867728</v>
      </c>
      <c r="M16" s="5" t="s">
        <v>54</v>
      </c>
    </row>
    <row r="17" spans="7:12" x14ac:dyDescent="0.25">
      <c r="L17" s="58"/>
    </row>
    <row r="18" spans="7:12" x14ac:dyDescent="0.25">
      <c r="G18" s="53"/>
      <c r="H18" s="53"/>
      <c r="K18" s="58"/>
      <c r="L18" s="58"/>
    </row>
    <row r="19" spans="7:12" x14ac:dyDescent="0.25">
      <c r="K19" s="58"/>
    </row>
  </sheetData>
  <mergeCells count="14">
    <mergeCell ref="M5:M6"/>
    <mergeCell ref="A4:M4"/>
    <mergeCell ref="K1:L1"/>
    <mergeCell ref="J5:J6"/>
    <mergeCell ref="L5:L6"/>
    <mergeCell ref="A5:A6"/>
    <mergeCell ref="B5:B6"/>
    <mergeCell ref="C5:C6"/>
    <mergeCell ref="D5:D6"/>
    <mergeCell ref="I5:I6"/>
    <mergeCell ref="K5:K6"/>
    <mergeCell ref="E5:E6"/>
    <mergeCell ref="F5:F6"/>
    <mergeCell ref="G5:H5"/>
  </mergeCells>
  <pageMargins left="0.7" right="0.7" top="0.75" bottom="0.75" header="0.3" footer="0.3"/>
  <pageSetup paperSize="9" scale="5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1007,5 т,</vt:lpstr>
      <vt:lpstr>499,4т (КЕО)</vt:lpstr>
      <vt:lpstr>499,4т</vt:lpstr>
      <vt:lpstr>Лист1</vt:lpstr>
      <vt:lpstr>'499,4т'!Область_печати</vt:lpstr>
      <vt:lpstr>'499,4т (КЕО)'!Область_печати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Турасова Людмила Александровна</dc:creator>
  <cp:lastModifiedBy>Турасова Людмила Александровна</cp:lastModifiedBy>
  <cp:lastPrinted>2019-09-27T05:27:12Z</cp:lastPrinted>
  <dcterms:created xsi:type="dcterms:W3CDTF">2019-06-20T07:53:03Z</dcterms:created>
  <dcterms:modified xsi:type="dcterms:W3CDTF">2019-09-30T10:12:55Z</dcterms:modified>
</cp:coreProperties>
</file>